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cent\Documents\Infiltro\Outils\"/>
    </mc:Choice>
  </mc:AlternateContent>
  <bookViews>
    <workbookView xWindow="0" yWindow="0" windowWidth="16380" windowHeight="8190"/>
  </bookViews>
  <sheets>
    <sheet name="Feuil1" sheetId="1" r:id="rId1"/>
    <sheet name="Feuil2" sheetId="2" r:id="rId2"/>
    <sheet name="Feuil3" sheetId="3" r:id="rId3"/>
  </sheets>
  <calcPr calcId="152511" concurrentCalc="0"/>
</workbook>
</file>

<file path=xl/calcChain.xml><?xml version="1.0" encoding="utf-8"?>
<calcChain xmlns="http://schemas.openxmlformats.org/spreadsheetml/2006/main">
  <c r="B39" i="1" l="1"/>
  <c r="D38" i="1"/>
  <c r="D37" i="1"/>
  <c r="D39" i="1"/>
  <c r="D36" i="1"/>
  <c r="D43" i="1"/>
  <c r="D40" i="1"/>
  <c r="D41" i="1"/>
  <c r="D18" i="1"/>
  <c r="B18" i="1"/>
  <c r="G31" i="1"/>
  <c r="D33" i="1"/>
  <c r="G28" i="1"/>
  <c r="G29" i="1"/>
  <c r="G30" i="1"/>
  <c r="G32" i="1"/>
  <c r="D34" i="1"/>
  <c r="D35" i="1"/>
  <c r="B43" i="1"/>
  <c r="B44" i="1"/>
  <c r="B41" i="1"/>
  <c r="B42" i="1"/>
  <c r="D42" i="1"/>
  <c r="D44" i="1"/>
</calcChain>
</file>

<file path=xl/comments1.xml><?xml version="1.0" encoding="utf-8"?>
<comments xmlns="http://schemas.openxmlformats.org/spreadsheetml/2006/main">
  <authors>
    <author/>
  </authors>
  <commentList>
    <comment ref="C18" authorId="0" shapeId="0">
      <text>
        <r>
          <rPr>
            <sz val="10"/>
            <rFont val="Arial"/>
            <family val="2"/>
          </rPr>
          <t>Pour le label BBC/Effinergie en rénovation, l'objectif de Q</t>
        </r>
        <r>
          <rPr>
            <vertAlign val="subscript"/>
            <sz val="10"/>
            <rFont val="Arial"/>
            <family val="2"/>
          </rPr>
          <t>4PaSurf</t>
        </r>
        <r>
          <rPr>
            <sz val="10"/>
            <rFont val="Arial"/>
            <family val="2"/>
          </rPr>
          <t xml:space="preserve"> est fixé par l'étude thermique</t>
        </r>
      </text>
    </comment>
  </commentList>
</comments>
</file>

<file path=xl/sharedStrings.xml><?xml version="1.0" encoding="utf-8"?>
<sst xmlns="http://schemas.openxmlformats.org/spreadsheetml/2006/main" count="63" uniqueCount="53">
  <si>
    <t>DETERMINATION RAPIDE DU NOMBRE DE VENTILLATEURS NECESSAIRES POUR UN TEST D'INFILTROMETRIE</t>
  </si>
  <si>
    <t>Choisir un Ventilateur</t>
  </si>
  <si>
    <t>Type Ventillateur :</t>
  </si>
  <si>
    <t>Infiltec E3</t>
  </si>
  <si>
    <t>Choisir un type de bâtiment</t>
  </si>
  <si>
    <t>Infiltec G54</t>
  </si>
  <si>
    <t>Choisir votre Objectif</t>
  </si>
  <si>
    <t>Coeff Compacité</t>
  </si>
  <si>
    <t>Limite RT2005</t>
  </si>
  <si>
    <t>Recommandation RT2005</t>
  </si>
  <si>
    <t>Unit(4Pa)</t>
  </si>
  <si>
    <t>Individuel</t>
  </si>
  <si>
    <t>m3 / (h.m2)</t>
  </si>
  <si>
    <t>Collectif</t>
  </si>
  <si>
    <t>Hauteur Sous Plafond</t>
  </si>
  <si>
    <t>m</t>
  </si>
  <si>
    <t>Autre (Tertiaire)</t>
  </si>
  <si>
    <t>Longueur</t>
  </si>
  <si>
    <t>Référentiel</t>
  </si>
  <si>
    <t>Largeur</t>
  </si>
  <si>
    <t>Nombre d'étages</t>
  </si>
  <si>
    <t>Volume Bâtiment</t>
  </si>
  <si>
    <t>Type Ventilateur / système</t>
  </si>
  <si>
    <t>Coefficient de compacité Bâtiment Typique (CC=V/ATBat)</t>
  </si>
  <si>
    <t>m²</t>
  </si>
  <si>
    <r>
      <t>Objectif Q</t>
    </r>
    <r>
      <rPr>
        <vertAlign val="subscript"/>
        <sz val="11"/>
        <color indexed="8"/>
        <rFont val="Calibri"/>
        <family val="2"/>
      </rPr>
      <t>4Pa Surf</t>
    </r>
  </si>
  <si>
    <t>Fois</t>
  </si>
  <si>
    <t>Infiltec 3 Ventilateurs</t>
  </si>
  <si>
    <t>Minneapolis MN4</t>
  </si>
  <si>
    <t>Minneapolis MultipleFan</t>
  </si>
  <si>
    <t>Ventilateur(s)</t>
  </si>
  <si>
    <t>WÖHLER BC21</t>
  </si>
  <si>
    <t>ATBAT (estimée si non connue)</t>
  </si>
  <si>
    <t>Exposant du débit d'air</t>
  </si>
  <si>
    <t>n=</t>
  </si>
  <si>
    <t>Dimensions du bâtiment</t>
  </si>
  <si>
    <t>Sinon :</t>
  </si>
  <si>
    <t>ATBAT</t>
  </si>
  <si>
    <t>Si connus</t>
  </si>
  <si>
    <t>Volume</t>
  </si>
  <si>
    <r>
      <t>m</t>
    </r>
    <r>
      <rPr>
        <vertAlign val="superscript"/>
        <sz val="11"/>
        <color indexed="8"/>
        <rFont val="Calibri"/>
        <family val="2"/>
      </rPr>
      <t>3</t>
    </r>
  </si>
  <si>
    <r>
      <t>m</t>
    </r>
    <r>
      <rPr>
        <vertAlign val="superscript"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>/h</t>
    </r>
  </si>
  <si>
    <r>
      <t>m</t>
    </r>
    <r>
      <rPr>
        <vertAlign val="superscript"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>/(h.m²)</t>
    </r>
  </si>
  <si>
    <t>BBC Effinergie neuf</t>
  </si>
  <si>
    <t>Objectif fixé par l'ET</t>
  </si>
  <si>
    <t>RT2012</t>
  </si>
  <si>
    <t>R-LIK 8.3 et 8.4</t>
  </si>
  <si>
    <t>Pression maximale d'essai</t>
  </si>
  <si>
    <t>Pmax =</t>
  </si>
  <si>
    <t>Pa</t>
  </si>
  <si>
    <t>V50 Max par ventilateur</t>
  </si>
  <si>
    <r>
      <t>Nombre de Ventilateur(s) nécessaires (à l'objectif Q</t>
    </r>
    <r>
      <rPr>
        <b/>
        <vertAlign val="subscript"/>
        <sz val="11"/>
        <color indexed="8"/>
        <rFont val="Calibri"/>
        <family val="2"/>
      </rPr>
      <t>4Pa Surf)</t>
    </r>
    <r>
      <rPr>
        <b/>
        <sz val="11"/>
        <color indexed="8"/>
        <rFont val="Calibri"/>
        <family val="2"/>
      </rPr>
      <t xml:space="preserve"> pour atteindre la pression maximale d'essai</t>
    </r>
  </si>
  <si>
    <t>Résultats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</si>
</sst>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vertAlign val="subscript"/>
      <sz val="10"/>
      <name val="Arial"/>
      <family val="2"/>
    </font>
    <font>
      <sz val="11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7D7D"/>
        <bgColor indexed="64"/>
      </patternFill>
    </fill>
    <fill>
      <patternFill patternType="solid">
        <fgColor rgb="FFEB7D7D"/>
        <bgColor indexed="13"/>
      </patternFill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Border="1"/>
    <xf numFmtId="0" fontId="0" fillId="0" borderId="7" xfId="0" applyFont="1" applyBorder="1"/>
    <xf numFmtId="0" fontId="0" fillId="0" borderId="8" xfId="0" applyBorder="1" applyAlignment="1">
      <alignment horizontal="center"/>
    </xf>
    <xf numFmtId="0" fontId="2" fillId="0" borderId="0" xfId="0" applyFont="1"/>
    <xf numFmtId="0" fontId="1" fillId="0" borderId="12" xfId="1" applyFont="1" applyBorder="1"/>
    <xf numFmtId="0" fontId="1" fillId="0" borderId="13" xfId="1" applyFont="1" applyBorder="1"/>
    <xf numFmtId="0" fontId="1" fillId="0" borderId="14" xfId="1" applyFont="1" applyBorder="1"/>
    <xf numFmtId="0" fontId="1" fillId="0" borderId="17" xfId="1" applyFont="1" applyBorder="1"/>
    <xf numFmtId="0" fontId="1" fillId="0" borderId="0" xfId="1" applyFont="1" applyBorder="1" applyAlignment="1">
      <alignment horizontal="right" vertical="center"/>
    </xf>
    <xf numFmtId="0" fontId="1" fillId="0" borderId="13" xfId="1" applyFont="1" applyBorder="1" applyAlignment="1">
      <alignment vertical="center"/>
    </xf>
    <xf numFmtId="1" fontId="1" fillId="0" borderId="0" xfId="1" applyNumberFormat="1" applyFont="1" applyFill="1" applyBorder="1" applyAlignment="1">
      <alignment vertical="center"/>
    </xf>
    <xf numFmtId="1" fontId="1" fillId="0" borderId="0" xfId="1" applyNumberFormat="1" applyFont="1" applyBorder="1" applyAlignment="1">
      <alignment vertical="center"/>
    </xf>
    <xf numFmtId="2" fontId="1" fillId="0" borderId="0" xfId="1" applyNumberFormat="1" applyFont="1" applyBorder="1" applyAlignment="1">
      <alignment vertical="center"/>
    </xf>
    <xf numFmtId="1" fontId="1" fillId="0" borderId="15" xfId="1" applyNumberFormat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0" xfId="1"/>
    <xf numFmtId="0" fontId="3" fillId="3" borderId="0" xfId="1" applyFont="1" applyFill="1" applyAlignment="1">
      <alignment vertical="center"/>
    </xf>
    <xf numFmtId="0" fontId="3" fillId="3" borderId="0" xfId="1" applyFont="1" applyFill="1"/>
    <xf numFmtId="1" fontId="9" fillId="4" borderId="0" xfId="1" applyNumberFormat="1" applyFont="1" applyFill="1" applyBorder="1" applyAlignment="1">
      <alignment vertical="center"/>
    </xf>
    <xf numFmtId="0" fontId="1" fillId="0" borderId="0" xfId="1" applyFont="1" applyFill="1" applyBorder="1"/>
    <xf numFmtId="0" fontId="1" fillId="0" borderId="0" xfId="1" applyFont="1" applyAlignment="1">
      <alignment horizontal="right"/>
    </xf>
    <xf numFmtId="0" fontId="3" fillId="5" borderId="0" xfId="1" applyFont="1" applyFill="1" applyAlignment="1">
      <alignment horizontal="left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3" borderId="0" xfId="1" applyFont="1" applyFill="1"/>
    <xf numFmtId="0" fontId="1" fillId="0" borderId="15" xfId="1" applyFont="1" applyBorder="1" applyAlignment="1">
      <alignment vertical="center"/>
    </xf>
    <xf numFmtId="0" fontId="3" fillId="5" borderId="0" xfId="1" applyFont="1" applyFill="1"/>
    <xf numFmtId="0" fontId="3" fillId="0" borderId="0" xfId="1" applyFont="1" applyBorder="1" applyAlignment="1">
      <alignment vertical="center" wrapText="1"/>
    </xf>
    <xf numFmtId="0" fontId="1" fillId="0" borderId="18" xfId="1" applyFont="1" applyBorder="1" applyAlignment="1">
      <alignment vertical="center"/>
    </xf>
    <xf numFmtId="0" fontId="1" fillId="0" borderId="25" xfId="1" applyFont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3" fillId="0" borderId="20" xfId="1" applyFont="1" applyBorder="1" applyAlignment="1">
      <alignment vertical="center" wrapText="1"/>
    </xf>
    <xf numFmtId="0" fontId="3" fillId="0" borderId="21" xfId="1" applyFont="1" applyBorder="1" applyAlignment="1">
      <alignment vertical="center"/>
    </xf>
    <xf numFmtId="0" fontId="1" fillId="0" borderId="22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2" fontId="1" fillId="0" borderId="26" xfId="1" applyNumberFormat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2" borderId="1" xfId="1" applyFont="1" applyFill="1" applyBorder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Protection="1">
      <protection locked="0"/>
    </xf>
    <xf numFmtId="0" fontId="1" fillId="0" borderId="4" xfId="1" applyFont="1" applyBorder="1" applyProtection="1">
      <protection locked="0"/>
    </xf>
    <xf numFmtId="0" fontId="0" fillId="0" borderId="5" xfId="0" applyBorder="1" applyProtection="1">
      <protection locked="0"/>
    </xf>
    <xf numFmtId="0" fontId="1" fillId="0" borderId="6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8" xfId="1" applyFont="1" applyBorder="1" applyProtection="1">
      <protection locked="0"/>
    </xf>
    <xf numFmtId="0" fontId="1" fillId="0" borderId="0" xfId="1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1" fillId="0" borderId="14" xfId="1" applyFont="1" applyBorder="1" applyProtection="1">
      <protection locked="0"/>
    </xf>
    <xf numFmtId="0" fontId="1" fillId="0" borderId="15" xfId="1" applyFont="1" applyBorder="1" applyProtection="1">
      <protection locked="0"/>
    </xf>
    <xf numFmtId="0" fontId="1" fillId="0" borderId="16" xfId="1" applyFont="1" applyBorder="1" applyProtection="1">
      <protection locked="0"/>
    </xf>
    <xf numFmtId="0" fontId="1" fillId="2" borderId="4" xfId="1" applyFont="1" applyFill="1" applyBorder="1" applyAlignment="1" applyProtection="1">
      <alignment horizontal="left"/>
      <protection locked="0"/>
    </xf>
    <xf numFmtId="0" fontId="1" fillId="0" borderId="5" xfId="1" applyFont="1" applyBorder="1" applyAlignment="1" applyProtection="1">
      <alignment horizontal="center"/>
      <protection locked="0"/>
    </xf>
    <xf numFmtId="0" fontId="1" fillId="0" borderId="7" xfId="1" applyFont="1" applyFill="1" applyBorder="1" applyProtection="1">
      <protection locked="0"/>
    </xf>
    <xf numFmtId="0" fontId="1" fillId="0" borderId="9" xfId="1" applyFont="1" applyFill="1" applyBorder="1" applyProtection="1">
      <protection locked="0"/>
    </xf>
    <xf numFmtId="0" fontId="1" fillId="0" borderId="10" xfId="1" applyFont="1" applyBorder="1" applyProtection="1">
      <protection locked="0"/>
    </xf>
    <xf numFmtId="0" fontId="1" fillId="0" borderId="11" xfId="1" applyFont="1" applyBorder="1" applyProtection="1">
      <protection locked="0"/>
    </xf>
    <xf numFmtId="0" fontId="0" fillId="0" borderId="0" xfId="0" applyFill="1"/>
    <xf numFmtId="0" fontId="2" fillId="7" borderId="0" xfId="0" applyFont="1" applyFill="1" applyProtection="1">
      <protection locked="0"/>
    </xf>
    <xf numFmtId="0" fontId="1" fillId="7" borderId="27" xfId="1" applyFont="1" applyFill="1" applyBorder="1" applyProtection="1">
      <protection locked="0"/>
    </xf>
    <xf numFmtId="0" fontId="1" fillId="6" borderId="28" xfId="1" applyFont="1" applyFill="1" applyBorder="1" applyProtection="1">
      <protection locked="0"/>
    </xf>
    <xf numFmtId="0" fontId="1" fillId="7" borderId="29" xfId="1" applyFont="1" applyFill="1" applyBorder="1" applyProtection="1">
      <protection locked="0"/>
    </xf>
    <xf numFmtId="0" fontId="1" fillId="7" borderId="28" xfId="1" applyFont="1" applyFill="1" applyBorder="1" applyProtection="1">
      <protection locked="0"/>
    </xf>
    <xf numFmtId="0" fontId="1" fillId="6" borderId="24" xfId="1" applyFont="1" applyFill="1" applyBorder="1" applyProtection="1"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7D7D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22" fmlaLink="$H$2" fmlaRange="$G$3:$G$9" val="0"/>
</file>

<file path=xl/ctrlProps/ctrlProp2.xml><?xml version="1.0" encoding="utf-8"?>
<formControlPr xmlns="http://schemas.microsoft.com/office/spreadsheetml/2009/9/main" objectType="Drop" dropLines="20" dropStyle="combo" dx="22" fmlaLink="$H$19" fmlaRange="$G$20:$G$22" sel="3" val="0"/>
</file>

<file path=xl/ctrlProps/ctrlProp3.xml><?xml version="1.0" encoding="utf-8"?>
<formControlPr xmlns="http://schemas.microsoft.com/office/spreadsheetml/2009/9/main" objectType="Drop" dropLines="20" dropStyle="combo" dx="22" fmlaLink="$H$27" fmlaRange="$G$28:$G$32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8</xdr:row>
      <xdr:rowOff>28575</xdr:rowOff>
    </xdr:from>
    <xdr:to>
      <xdr:col>4</xdr:col>
      <xdr:colOff>19050</xdr:colOff>
      <xdr:row>9</xdr:row>
      <xdr:rowOff>38100</xdr:rowOff>
    </xdr:to>
    <xdr:sp macro="" textlink="">
      <xdr:nvSpPr>
        <xdr:cNvPr id="1303" name="Control 2"/>
        <xdr:cNvSpPr>
          <a:spLocks noChangeArrowheads="1" noChangeShapeType="1"/>
        </xdr:cNvSpPr>
      </xdr:nvSpPr>
      <xdr:spPr bwMode="auto">
        <a:xfrm>
          <a:off x="2647950" y="704850"/>
          <a:ext cx="32004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11</xdr:row>
      <xdr:rowOff>66675</xdr:rowOff>
    </xdr:from>
    <xdr:to>
      <xdr:col>4</xdr:col>
      <xdr:colOff>38100</xdr:colOff>
      <xdr:row>13</xdr:row>
      <xdr:rowOff>85725</xdr:rowOff>
    </xdr:to>
    <xdr:sp macro="" textlink="">
      <xdr:nvSpPr>
        <xdr:cNvPr id="1305" name="Control 4"/>
        <xdr:cNvSpPr>
          <a:spLocks noChangeArrowheads="1" noChangeShapeType="1"/>
        </xdr:cNvSpPr>
      </xdr:nvSpPr>
      <xdr:spPr bwMode="auto">
        <a:xfrm>
          <a:off x="4276725" y="1314450"/>
          <a:ext cx="159067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352423</xdr:colOff>
      <xdr:row>34</xdr:row>
      <xdr:rowOff>123825</xdr:rowOff>
    </xdr:from>
    <xdr:to>
      <xdr:col>16</xdr:col>
      <xdr:colOff>704850</xdr:colOff>
      <xdr:row>39</xdr:row>
      <xdr:rowOff>19050</xdr:rowOff>
    </xdr:to>
    <xdr:sp macro="" textlink="" fLocksText="0">
      <xdr:nvSpPr>
        <xdr:cNvPr id="1029" name="ZoneTexte 1"/>
        <xdr:cNvSpPr>
          <a:spLocks noChangeArrowheads="1"/>
        </xdr:cNvSpPr>
      </xdr:nvSpPr>
      <xdr:spPr bwMode="auto">
        <a:xfrm>
          <a:off x="7067548" y="5019675"/>
          <a:ext cx="3152777" cy="108585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Equations</a:t>
          </a:r>
        </a:p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Q</a:t>
          </a:r>
          <a:r>
            <a:rPr lang="fr-FR" sz="1100" b="1" i="0" u="none" strike="noStrike" baseline="-25000">
              <a:solidFill>
                <a:srgbClr val="000000"/>
              </a:solidFill>
              <a:latin typeface="Calibri"/>
              <a:cs typeface="Calibri"/>
            </a:rPr>
            <a:t>4Pa Surf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= (4/50)</a:t>
          </a:r>
          <a:r>
            <a:rPr lang="fr-FR" sz="1100" b="1" i="0" u="none" strike="noStrike" baseline="30000">
              <a:solidFill>
                <a:srgbClr val="000000"/>
              </a:solidFill>
              <a:latin typeface="Calibri"/>
              <a:cs typeface="Calibri"/>
            </a:rPr>
            <a:t>n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* (volume/ATBat)*n</a:t>
          </a:r>
          <a:r>
            <a:rPr lang="fr-FR" sz="1100" b="1" i="0" u="none" strike="noStrike" baseline="-25000">
              <a:solidFill>
                <a:srgbClr val="000000"/>
              </a:solidFill>
              <a:latin typeface="Calibri"/>
              <a:cs typeface="Calibri"/>
            </a:rPr>
            <a:t>50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Q</a:t>
          </a:r>
          <a:r>
            <a:rPr lang="fr-FR" sz="1100" b="1" i="0" u="none" strike="noStrike" baseline="-25000">
              <a:solidFill>
                <a:srgbClr val="000000"/>
              </a:solidFill>
              <a:latin typeface="Calibri"/>
              <a:cs typeface="Calibri"/>
            </a:rPr>
            <a:t>4Pa Surf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=  (4/50)</a:t>
          </a:r>
          <a:r>
            <a:rPr lang="fr-FR" sz="1100" b="1" i="0" u="none" strike="noStrike" baseline="30000">
              <a:solidFill>
                <a:srgbClr val="000000"/>
              </a:solidFill>
              <a:latin typeface="Calibri"/>
              <a:cs typeface="Calibri"/>
            </a:rPr>
            <a:t>n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* (Volume/ATBat)* V</a:t>
          </a:r>
          <a:r>
            <a:rPr lang="fr-FR" sz="1100" b="1" i="0" u="none" strike="noStrike" baseline="-25000">
              <a:solidFill>
                <a:srgbClr val="000000"/>
              </a:solidFill>
              <a:latin typeface="Calibri"/>
              <a:cs typeface="Calibri"/>
            </a:rPr>
            <a:t>50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/Volume </a:t>
          </a: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V</a:t>
          </a:r>
          <a:r>
            <a:rPr lang="fr-FR" sz="1100" b="1" i="0" u="none" strike="noStrike" baseline="-25000">
              <a:solidFill>
                <a:srgbClr val="000000"/>
              </a:solidFill>
              <a:latin typeface="Calibri"/>
              <a:cs typeface="Calibri"/>
            </a:rPr>
            <a:t>50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= Q</a:t>
          </a:r>
          <a:r>
            <a:rPr lang="fr-FR" sz="1100" b="1" i="0" u="none" strike="noStrike" baseline="-25000">
              <a:solidFill>
                <a:srgbClr val="000000"/>
              </a:solidFill>
              <a:latin typeface="Calibri"/>
              <a:cs typeface="Calibri"/>
            </a:rPr>
            <a:t>4Pa Surf</a:t>
          </a:r>
          <a:r>
            <a:rPr lang="fr-F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* ATBat * 1/(4/50)n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9525</xdr:rowOff>
        </xdr:from>
        <xdr:to>
          <xdr:col>1</xdr:col>
          <xdr:colOff>2286000</xdr:colOff>
          <xdr:row>10</xdr:row>
          <xdr:rowOff>28575</xdr:rowOff>
        </xdr:to>
        <xdr:sp macro="" textlink="">
          <xdr:nvSpPr>
            <xdr:cNvPr id="1030" name="Ventillateur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9</xdr:row>
          <xdr:rowOff>19050</xdr:rowOff>
        </xdr:from>
        <xdr:to>
          <xdr:col>2</xdr:col>
          <xdr:colOff>2286000</xdr:colOff>
          <xdr:row>10</xdr:row>
          <xdr:rowOff>38100</xdr:rowOff>
        </xdr:to>
        <xdr:sp macro="" textlink="">
          <xdr:nvSpPr>
            <xdr:cNvPr id="1031" name="Bâtiment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15</xdr:row>
          <xdr:rowOff>9525</xdr:rowOff>
        </xdr:from>
        <xdr:to>
          <xdr:col>1</xdr:col>
          <xdr:colOff>2286000</xdr:colOff>
          <xdr:row>16</xdr:row>
          <xdr:rowOff>38100</xdr:rowOff>
        </xdr:to>
        <xdr:sp macro="" textlink="">
          <xdr:nvSpPr>
            <xdr:cNvPr id="1032" name="Objectif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38100</xdr:colOff>
      <xdr:row>0</xdr:row>
      <xdr:rowOff>28575</xdr:rowOff>
    </xdr:from>
    <xdr:to>
      <xdr:col>1</xdr:col>
      <xdr:colOff>1781175</xdr:colOff>
      <xdr:row>1</xdr:row>
      <xdr:rowOff>114300</xdr:rowOff>
    </xdr:to>
    <xdr:pic>
      <xdr:nvPicPr>
        <xdr:cNvPr id="1307" name="Image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174307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16</xdr:col>
      <xdr:colOff>266700</xdr:colOff>
      <xdr:row>20</xdr:row>
      <xdr:rowOff>28575</xdr:rowOff>
    </xdr:from>
    <xdr:to>
      <xdr:col>18</xdr:col>
      <xdr:colOff>361950</xdr:colOff>
      <xdr:row>24</xdr:row>
      <xdr:rowOff>104775</xdr:rowOff>
    </xdr:to>
    <xdr:sp macro="" textlink="" fLocksText="0">
      <xdr:nvSpPr>
        <xdr:cNvPr id="10" name="ZoneTexte 1"/>
        <xdr:cNvSpPr>
          <a:spLocks noChangeArrowheads="1"/>
        </xdr:cNvSpPr>
      </xdr:nvSpPr>
      <xdr:spPr bwMode="auto">
        <a:xfrm>
          <a:off x="9782175" y="2657475"/>
          <a:ext cx="1619250" cy="89535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Calibri"/>
            </a:rPr>
            <a:t>compris entre 0.5 et 1.</a:t>
          </a:r>
        </a:p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Calibri"/>
            </a:rPr>
            <a:t>la valeur par défaut est généralement 0.67</a:t>
          </a:r>
        </a:p>
      </xdr:txBody>
    </xdr:sp>
    <xdr:clientData/>
  </xdr:twoCellAnchor>
  <xdr:twoCellAnchor>
    <xdr:from>
      <xdr:col>16</xdr:col>
      <xdr:colOff>257175</xdr:colOff>
      <xdr:row>25</xdr:row>
      <xdr:rowOff>85725</xdr:rowOff>
    </xdr:from>
    <xdr:to>
      <xdr:col>18</xdr:col>
      <xdr:colOff>342900</xdr:colOff>
      <xdr:row>28</xdr:row>
      <xdr:rowOff>133350</xdr:rowOff>
    </xdr:to>
    <xdr:sp macro="" textlink="" fLocksText="0">
      <xdr:nvSpPr>
        <xdr:cNvPr id="11" name="ZoneTexte 1"/>
        <xdr:cNvSpPr>
          <a:spLocks noChangeArrowheads="1"/>
        </xdr:cNvSpPr>
      </xdr:nvSpPr>
      <xdr:spPr bwMode="auto">
        <a:xfrm>
          <a:off x="9772650" y="3733800"/>
          <a:ext cx="1609725" cy="638175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+mn-lt"/>
              <a:cs typeface="Calibri"/>
            </a:rPr>
            <a:t>&gt; 50 Pa pour un test conforme EN13829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P27" sqref="P27"/>
    </sheetView>
  </sheetViews>
  <sheetFormatPr baseColWidth="10" defaultRowHeight="15" x14ac:dyDescent="0.25"/>
  <cols>
    <col min="1" max="1" width="1.85546875" style="1" customWidth="1"/>
    <col min="2" max="2" width="34.5703125" style="1" customWidth="1"/>
    <col min="3" max="3" width="27.7109375" style="1" customWidth="1"/>
    <col min="4" max="4" width="23.28515625" style="1" customWidth="1"/>
    <col min="5" max="5" width="13.28515625" style="1" customWidth="1"/>
    <col min="6" max="6" width="30.5703125" style="1" customWidth="1"/>
    <col min="7" max="7" width="14.28515625" style="1" hidden="1" customWidth="1"/>
    <col min="8" max="8" width="17.5703125" style="1" hidden="1" customWidth="1"/>
    <col min="9" max="9" width="15.140625" style="1" hidden="1" customWidth="1"/>
    <col min="10" max="10" width="14.28515625" style="1" hidden="1" customWidth="1"/>
    <col min="11" max="11" width="18.140625" style="1" hidden="1" customWidth="1"/>
    <col min="12" max="14" width="16.28515625" style="1" hidden="1" customWidth="1"/>
    <col min="15" max="15" width="12" style="1" hidden="1" customWidth="1"/>
    <col min="16" max="16384" width="11.42578125" style="1"/>
  </cols>
  <sheetData>
    <row r="1" spans="2:20" ht="40.35" customHeight="1" thickBot="1" x14ac:dyDescent="0.3">
      <c r="B1"/>
      <c r="C1" s="29" t="s">
        <v>0</v>
      </c>
      <c r="D1" s="29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20" ht="13.5" customHeight="1" thickBot="1" x14ac:dyDescent="0.3">
      <c r="B2"/>
      <c r="C2"/>
      <c r="D2"/>
      <c r="E2"/>
      <c r="F2"/>
      <c r="G2" s="46" t="s">
        <v>2</v>
      </c>
      <c r="H2" s="47">
        <v>1</v>
      </c>
      <c r="I2" s="48"/>
      <c r="J2"/>
      <c r="K2"/>
      <c r="L2"/>
      <c r="M2"/>
      <c r="N2"/>
      <c r="O2"/>
      <c r="P2"/>
      <c r="Q2"/>
      <c r="R2"/>
      <c r="S2"/>
      <c r="T2"/>
    </row>
    <row r="3" spans="2:20" ht="12.75" hidden="1" customHeight="1" x14ac:dyDescent="0.25">
      <c r="B3"/>
      <c r="C3"/>
      <c r="D3"/>
      <c r="E3"/>
      <c r="F3"/>
      <c r="G3" s="49" t="s">
        <v>28</v>
      </c>
      <c r="H3" s="50"/>
      <c r="I3" s="51">
        <v>7250</v>
      </c>
      <c r="J3"/>
      <c r="K3"/>
      <c r="L3"/>
      <c r="M3"/>
      <c r="N3"/>
      <c r="O3"/>
      <c r="P3"/>
      <c r="Q3"/>
      <c r="R3"/>
      <c r="S3"/>
      <c r="T3"/>
    </row>
    <row r="4" spans="2:20" ht="13.5" hidden="1" customHeight="1" x14ac:dyDescent="0.25">
      <c r="B4"/>
      <c r="C4"/>
      <c r="D4"/>
      <c r="E4"/>
      <c r="F4"/>
      <c r="G4" s="52" t="s">
        <v>29</v>
      </c>
      <c r="H4" s="53"/>
      <c r="I4" s="54">
        <v>22500</v>
      </c>
      <c r="J4"/>
      <c r="K4"/>
      <c r="L4"/>
      <c r="M4"/>
      <c r="N4"/>
      <c r="O4"/>
      <c r="P4"/>
      <c r="Q4"/>
      <c r="R4"/>
      <c r="S4"/>
      <c r="T4"/>
    </row>
    <row r="5" spans="2:20" ht="16.5" hidden="1" customHeight="1" x14ac:dyDescent="0.25">
      <c r="B5"/>
      <c r="C5"/>
      <c r="D5"/>
      <c r="E5"/>
      <c r="F5"/>
      <c r="G5" s="52" t="s">
        <v>3</v>
      </c>
      <c r="H5" s="55"/>
      <c r="I5" s="54">
        <v>9825</v>
      </c>
      <c r="J5"/>
      <c r="K5"/>
      <c r="L5"/>
      <c r="M5"/>
      <c r="N5"/>
      <c r="O5"/>
      <c r="P5"/>
      <c r="Q5"/>
      <c r="R5"/>
      <c r="S5"/>
      <c r="T5"/>
    </row>
    <row r="6" spans="2:20" ht="12" hidden="1" customHeight="1" x14ac:dyDescent="0.25">
      <c r="B6"/>
      <c r="C6"/>
      <c r="D6"/>
      <c r="E6"/>
      <c r="F6"/>
      <c r="G6" s="52" t="s">
        <v>27</v>
      </c>
      <c r="H6" s="55"/>
      <c r="I6" s="54">
        <v>28875</v>
      </c>
      <c r="J6"/>
      <c r="K6"/>
      <c r="L6"/>
      <c r="M6"/>
      <c r="N6"/>
      <c r="O6"/>
      <c r="P6"/>
      <c r="Q6"/>
      <c r="R6"/>
      <c r="S6"/>
      <c r="T6"/>
    </row>
    <row r="7" spans="2:20" ht="19.5" hidden="1" customHeight="1" x14ac:dyDescent="0.25">
      <c r="B7"/>
      <c r="C7"/>
      <c r="D7"/>
      <c r="E7"/>
      <c r="F7"/>
      <c r="G7" s="52" t="s">
        <v>5</v>
      </c>
      <c r="H7" s="55">
        <v>2</v>
      </c>
      <c r="I7" s="54">
        <v>110000</v>
      </c>
      <c r="J7"/>
      <c r="K7"/>
      <c r="L7"/>
      <c r="M7"/>
      <c r="N7"/>
      <c r="O7"/>
      <c r="P7"/>
      <c r="Q7"/>
      <c r="R7"/>
      <c r="S7"/>
      <c r="T7"/>
    </row>
    <row r="8" spans="2:20" ht="12.75" hidden="1" customHeight="1" x14ac:dyDescent="0.25">
      <c r="B8"/>
      <c r="C8"/>
      <c r="D8"/>
      <c r="E8"/>
      <c r="F8"/>
      <c r="G8" s="56" t="s">
        <v>46</v>
      </c>
      <c r="H8" s="57"/>
      <c r="I8" s="58">
        <v>800</v>
      </c>
      <c r="J8"/>
      <c r="K8"/>
      <c r="L8"/>
      <c r="M8"/>
      <c r="N8"/>
      <c r="O8"/>
      <c r="P8"/>
      <c r="Q8"/>
      <c r="R8"/>
      <c r="S8"/>
      <c r="T8"/>
    </row>
    <row r="9" spans="2:20" x14ac:dyDescent="0.25">
      <c r="B9" s="19" t="s">
        <v>1</v>
      </c>
      <c r="C9" s="20" t="s">
        <v>4</v>
      </c>
      <c r="G9" s="59" t="s">
        <v>31</v>
      </c>
      <c r="H9" s="60"/>
      <c r="I9" s="61">
        <v>2500</v>
      </c>
    </row>
    <row r="10" spans="2:20" x14ac:dyDescent="0.25">
      <c r="F10" s="2"/>
      <c r="G10" s="4"/>
      <c r="H10"/>
      <c r="I10" s="5"/>
    </row>
    <row r="11" spans="2:20" x14ac:dyDescent="0.25">
      <c r="B11"/>
      <c r="C11"/>
      <c r="D11"/>
      <c r="E11"/>
      <c r="F11" s="2"/>
      <c r="G11" s="4"/>
      <c r="H11"/>
      <c r="I11" s="5"/>
    </row>
    <row r="12" spans="2:20" hidden="1" x14ac:dyDescent="0.25">
      <c r="F12" s="2"/>
      <c r="G12" s="4"/>
      <c r="H12"/>
      <c r="I12" s="5"/>
    </row>
    <row r="13" spans="2:20" hidden="1" x14ac:dyDescent="0.25">
      <c r="F13" s="2"/>
      <c r="J13"/>
      <c r="K13"/>
      <c r="L13"/>
      <c r="M13"/>
      <c r="N13"/>
      <c r="O13"/>
    </row>
    <row r="14" spans="2:20" hidden="1" x14ac:dyDescent="0.25">
      <c r="F14" s="2"/>
      <c r="J14"/>
      <c r="K14"/>
      <c r="L14"/>
      <c r="M14"/>
      <c r="N14"/>
      <c r="O14"/>
    </row>
    <row r="15" spans="2:20" x14ac:dyDescent="0.25">
      <c r="B15" s="20" t="s">
        <v>6</v>
      </c>
      <c r="F15" s="2"/>
      <c r="J15"/>
      <c r="K15"/>
      <c r="L15"/>
      <c r="M15"/>
      <c r="N15"/>
      <c r="O15"/>
    </row>
    <row r="16" spans="2:20" x14ac:dyDescent="0.25">
      <c r="F16" s="2"/>
      <c r="J16"/>
      <c r="K16"/>
      <c r="L16"/>
      <c r="M16"/>
      <c r="N16"/>
      <c r="O16"/>
    </row>
    <row r="17" spans="2:21" x14ac:dyDescent="0.25">
      <c r="B17"/>
      <c r="C17"/>
      <c r="D17"/>
      <c r="E17"/>
      <c r="F17" s="2"/>
      <c r="J17"/>
      <c r="K17"/>
      <c r="L17"/>
      <c r="M17"/>
      <c r="N17"/>
      <c r="O17"/>
    </row>
    <row r="18" spans="2:21" x14ac:dyDescent="0.25">
      <c r="B18" s="6" t="str">
        <f>IF(OR(H27=5,AND(H27=4,H19=3)),"Q4Pa surf visé :"," ")</f>
        <v>Q4Pa surf visé :</v>
      </c>
      <c r="C18" s="75">
        <v>3</v>
      </c>
      <c r="D18" t="str">
        <f>IF(OR(H27=5,AND(H27=4,H19=3)),"m3/(h.m²)"," ")</f>
        <v>m3/(h.m²)</v>
      </c>
      <c r="E18" s="74"/>
      <c r="F18" s="2"/>
      <c r="J18"/>
      <c r="K18"/>
      <c r="L18"/>
      <c r="M18"/>
      <c r="N18"/>
      <c r="O18"/>
      <c r="U18"/>
    </row>
    <row r="19" spans="2:21" ht="15.75" hidden="1" thickBot="1" x14ac:dyDescent="0.3">
      <c r="B19"/>
      <c r="C19"/>
      <c r="D19"/>
      <c r="E19"/>
      <c r="G19" s="46" t="s">
        <v>7</v>
      </c>
      <c r="H19" s="47">
        <v>3</v>
      </c>
      <c r="I19" s="48"/>
      <c r="J19" s="62" t="s">
        <v>8</v>
      </c>
      <c r="K19" s="62" t="s">
        <v>9</v>
      </c>
      <c r="L19" s="62" t="s">
        <v>43</v>
      </c>
      <c r="M19" s="62" t="s">
        <v>45</v>
      </c>
      <c r="N19" s="62" t="s">
        <v>44</v>
      </c>
      <c r="O19" s="62" t="s">
        <v>10</v>
      </c>
    </row>
    <row r="20" spans="2:21" ht="17.25" customHeight="1" x14ac:dyDescent="0.25">
      <c r="B20"/>
      <c r="C20"/>
      <c r="D20"/>
      <c r="E20"/>
      <c r="F20" s="2"/>
      <c r="G20" s="63" t="s">
        <v>11</v>
      </c>
      <c r="H20" s="57"/>
      <c r="I20" s="64">
        <v>1.4</v>
      </c>
      <c r="J20" s="62">
        <v>1.3</v>
      </c>
      <c r="K20" s="62">
        <v>0.8</v>
      </c>
      <c r="L20" s="62">
        <v>0.60000000000000009</v>
      </c>
      <c r="M20" s="62">
        <v>0.6</v>
      </c>
      <c r="N20" s="62"/>
      <c r="O20" s="62" t="s">
        <v>12</v>
      </c>
    </row>
    <row r="21" spans="2:21" x14ac:dyDescent="0.25">
      <c r="B21" s="30" t="s">
        <v>35</v>
      </c>
      <c r="C21" s="30"/>
      <c r="F21" s="24" t="s">
        <v>33</v>
      </c>
      <c r="G21" s="63" t="s">
        <v>13</v>
      </c>
      <c r="H21" s="55"/>
      <c r="I21" s="64">
        <v>2.5</v>
      </c>
      <c r="J21" s="62">
        <v>1.7000000000000002</v>
      </c>
      <c r="K21" s="62">
        <v>1.2</v>
      </c>
      <c r="L21" s="62">
        <v>1</v>
      </c>
      <c r="M21" s="62">
        <v>1</v>
      </c>
      <c r="N21" s="62"/>
      <c r="O21" s="62" t="s">
        <v>12</v>
      </c>
    </row>
    <row r="22" spans="2:21" ht="15.75" thickBot="1" x14ac:dyDescent="0.3">
      <c r="B22" s="25" t="s">
        <v>38</v>
      </c>
      <c r="C22" s="25"/>
      <c r="F22" s="26"/>
      <c r="G22" s="65" t="s">
        <v>16</v>
      </c>
      <c r="H22" s="66"/>
      <c r="I22" s="67">
        <v>2.2999999999999998</v>
      </c>
      <c r="J22" s="62">
        <v>1.7000000000000002</v>
      </c>
      <c r="K22" s="62">
        <v>1.2</v>
      </c>
      <c r="L22" s="62">
        <v>1.7000000000000002</v>
      </c>
      <c r="M22" s="62"/>
      <c r="N22" s="62"/>
      <c r="O22" s="62" t="s">
        <v>12</v>
      </c>
    </row>
    <row r="23" spans="2:21" ht="15.75" thickBot="1" x14ac:dyDescent="0.3">
      <c r="B23" s="23" t="s">
        <v>37</v>
      </c>
      <c r="C23" s="76">
        <v>3736</v>
      </c>
      <c r="D23" s="22" t="s">
        <v>24</v>
      </c>
      <c r="E23"/>
      <c r="F23" s="23" t="s">
        <v>34</v>
      </c>
      <c r="P23" s="80">
        <v>0.67</v>
      </c>
    </row>
    <row r="24" spans="2:21" ht="18" thickBot="1" x14ac:dyDescent="0.3">
      <c r="B24" s="23" t="s">
        <v>39</v>
      </c>
      <c r="C24" s="77">
        <v>15000</v>
      </c>
      <c r="D24" s="22" t="s">
        <v>40</v>
      </c>
      <c r="E24"/>
      <c r="F24" s="2"/>
      <c r="G24" s="22"/>
      <c r="H24" s="3"/>
      <c r="I24" s="3"/>
    </row>
    <row r="25" spans="2:21" ht="15.75" thickBot="1" x14ac:dyDescent="0.3">
      <c r="B25" s="25" t="s">
        <v>36</v>
      </c>
      <c r="C25" s="25"/>
      <c r="F25" s="26"/>
      <c r="G25" s="7"/>
      <c r="H25" s="3"/>
      <c r="I25" s="8"/>
    </row>
    <row r="26" spans="2:21" ht="15.75" thickBot="1" x14ac:dyDescent="0.3">
      <c r="B26" s="23" t="s">
        <v>14</v>
      </c>
      <c r="C26" s="76"/>
      <c r="D26" s="22" t="s">
        <v>15</v>
      </c>
      <c r="E26"/>
      <c r="F26" s="32" t="s">
        <v>47</v>
      </c>
    </row>
    <row r="27" spans="2:21" ht="15.75" thickBot="1" x14ac:dyDescent="0.3">
      <c r="B27" s="23" t="s">
        <v>17</v>
      </c>
      <c r="C27" s="78"/>
      <c r="D27" s="22" t="s">
        <v>15</v>
      </c>
      <c r="E27"/>
      <c r="F27" s="23" t="s">
        <v>48</v>
      </c>
      <c r="G27" s="68" t="s">
        <v>18</v>
      </c>
      <c r="H27" s="69">
        <v>5</v>
      </c>
      <c r="I27" s="51"/>
      <c r="P27" s="80">
        <v>50</v>
      </c>
      <c r="Q27" s="1" t="s">
        <v>49</v>
      </c>
    </row>
    <row r="28" spans="2:21" x14ac:dyDescent="0.25">
      <c r="B28" s="23" t="s">
        <v>19</v>
      </c>
      <c r="C28" s="78"/>
      <c r="D28" s="22" t="s">
        <v>15</v>
      </c>
      <c r="E28"/>
      <c r="F28" s="2"/>
      <c r="G28" s="70" t="str">
        <f>J19</f>
        <v>Limite RT2005</v>
      </c>
      <c r="H28" s="57"/>
      <c r="I28" s="54"/>
    </row>
    <row r="29" spans="2:21" ht="15.75" thickBot="1" x14ac:dyDescent="0.3">
      <c r="B29" s="23" t="s">
        <v>20</v>
      </c>
      <c r="C29" s="79"/>
      <c r="D29" s="22"/>
      <c r="E29"/>
      <c r="F29" s="2"/>
      <c r="G29" s="71" t="str">
        <f>K19</f>
        <v>Recommandation RT2005</v>
      </c>
      <c r="H29" s="72"/>
      <c r="I29" s="73"/>
    </row>
    <row r="30" spans="2:21" x14ac:dyDescent="0.25">
      <c r="G30" s="62" t="str">
        <f>L19</f>
        <v>BBC Effinergie neuf</v>
      </c>
      <c r="H30" s="62"/>
      <c r="I30" s="62"/>
    </row>
    <row r="31" spans="2:21" hidden="1" x14ac:dyDescent="0.25">
      <c r="G31" s="62" t="str">
        <f>M19</f>
        <v>RT2012</v>
      </c>
      <c r="H31" s="62"/>
      <c r="I31" s="62"/>
    </row>
    <row r="32" spans="2:21" ht="15.75" thickBot="1" x14ac:dyDescent="0.3">
      <c r="B32" s="30" t="s">
        <v>52</v>
      </c>
      <c r="C32" s="30"/>
      <c r="G32" s="62" t="str">
        <f>N19</f>
        <v>Objectif fixé par l'ET</v>
      </c>
      <c r="H32" s="62"/>
      <c r="I32" s="62"/>
    </row>
    <row r="33" spans="1:5" ht="19.350000000000001" customHeight="1" x14ac:dyDescent="0.25">
      <c r="A33" s="10"/>
      <c r="B33" s="34" t="s">
        <v>21</v>
      </c>
      <c r="C33" s="35"/>
      <c r="D33" s="36">
        <f>IF(C24="",C27*C28*C29*C26,C24)</f>
        <v>15000</v>
      </c>
      <c r="E33" s="37" t="s">
        <v>40</v>
      </c>
    </row>
    <row r="34" spans="1:5" ht="19.350000000000001" customHeight="1" x14ac:dyDescent="0.25">
      <c r="A34" s="7"/>
      <c r="B34" s="38" t="s">
        <v>22</v>
      </c>
      <c r="C34" s="28"/>
      <c r="D34" s="11" t="str">
        <f>INDEX(G3:I12,H2,1)</f>
        <v>Minneapolis MN4</v>
      </c>
      <c r="E34" s="39"/>
    </row>
    <row r="35" spans="1:5" ht="19.350000000000001" customHeight="1" x14ac:dyDescent="0.25">
      <c r="A35" s="7"/>
      <c r="B35" s="38" t="s">
        <v>23</v>
      </c>
      <c r="C35" s="28"/>
      <c r="D35" s="27">
        <f>INDEX(G20:I25,H19,3)</f>
        <v>2.2999999999999998</v>
      </c>
      <c r="E35" s="39"/>
    </row>
    <row r="36" spans="1:5" ht="19.350000000000001" customHeight="1" x14ac:dyDescent="0.25">
      <c r="A36" s="7"/>
      <c r="B36" s="38" t="s">
        <v>50</v>
      </c>
      <c r="C36" s="28"/>
      <c r="D36" s="27">
        <f>INDEX(G3:I12,H2,3)</f>
        <v>7250</v>
      </c>
      <c r="E36" s="39" t="s">
        <v>41</v>
      </c>
    </row>
    <row r="37" spans="1:5" ht="19.350000000000001" customHeight="1" x14ac:dyDescent="0.25">
      <c r="A37" s="7"/>
      <c r="B37" s="38" t="s">
        <v>32</v>
      </c>
      <c r="C37" s="28"/>
      <c r="D37" s="13">
        <f>IF(C23="",C26*C27*C28*C29/D35,C23)</f>
        <v>3736</v>
      </c>
      <c r="E37" s="39" t="s">
        <v>24</v>
      </c>
    </row>
    <row r="38" spans="1:5" ht="19.350000000000001" customHeight="1" x14ac:dyDescent="0.25">
      <c r="A38" s="7"/>
      <c r="B38" s="38" t="s">
        <v>25</v>
      </c>
      <c r="C38" s="28"/>
      <c r="D38" s="27">
        <f>IF(OR(H27=5,AND(H27=4,H19=3)),C18,INDEX(J20:M22,H19,H27))</f>
        <v>3</v>
      </c>
      <c r="E38" s="39" t="s">
        <v>42</v>
      </c>
    </row>
    <row r="39" spans="1:5" ht="19.350000000000001" customHeight="1" x14ac:dyDescent="0.25">
      <c r="A39" s="7"/>
      <c r="B39" s="38" t="str">
        <f>CONCATENATE("Débit nécessaire à ",P27," Pa")</f>
        <v>Débit nécessaire à 50 Pa</v>
      </c>
      <c r="C39" s="28"/>
      <c r="D39" s="14">
        <f>D38*D37*1/((4/P27)^(P23))</f>
        <v>60877.643208395421</v>
      </c>
      <c r="E39" s="39" t="s">
        <v>41</v>
      </c>
    </row>
    <row r="40" spans="1:5" ht="37.5" customHeight="1" x14ac:dyDescent="0.25">
      <c r="A40" s="7"/>
      <c r="B40" s="40" t="s">
        <v>51</v>
      </c>
      <c r="C40" s="33"/>
      <c r="D40" s="21">
        <f>INT(D39/D36)+1</f>
        <v>9</v>
      </c>
      <c r="E40" s="41" t="s">
        <v>30</v>
      </c>
    </row>
    <row r="41" spans="1:5" ht="19.350000000000001" customHeight="1" x14ac:dyDescent="0.25">
      <c r="A41" s="7"/>
      <c r="B41" s="38" t="str">
        <f>CONCATENATE("Q4Pa Surf Max avec ",INT(D40)," ventilateur(s)")</f>
        <v>Q4Pa Surf Max avec 9 ventilateur(s)</v>
      </c>
      <c r="C41" s="28"/>
      <c r="D41" s="15">
        <f>(4/50)^(P23)*(D36/D37)*D40</f>
        <v>3.2154661331075447</v>
      </c>
      <c r="E41" s="39" t="s">
        <v>42</v>
      </c>
    </row>
    <row r="42" spans="1:5" ht="18.600000000000001" customHeight="1" thickBot="1" x14ac:dyDescent="0.3">
      <c r="A42" s="7"/>
      <c r="B42" s="42" t="str">
        <f>CONCATENATE("Réserve de puissance avec ",INT(D40)," ventilateur(s)")</f>
        <v>Réserve de puissance avec 9 ventilateur(s)</v>
      </c>
      <c r="C42" s="43"/>
      <c r="D42" s="44">
        <f>D41/D38</f>
        <v>1.0718220443691815</v>
      </c>
      <c r="E42" s="45" t="s">
        <v>26</v>
      </c>
    </row>
    <row r="43" spans="1:5" ht="19.350000000000001" hidden="1" customHeight="1" x14ac:dyDescent="0.25">
      <c r="A43" s="7"/>
      <c r="B43" s="28" t="str">
        <f>CONCATENATE("Volume Maximal testable avec ",INT(D40)," ventilateur(s) (à objectif Q4Pa Surf)")</f>
        <v>Volume Maximal testable avec 9 ventilateur(s) (à objectif Q4Pa Surf)</v>
      </c>
      <c r="C43" s="28"/>
      <c r="D43" s="14">
        <f>D38/D36*D37*(4/50)^(1/P23)</f>
        <v>3.5646015517149111E-2</v>
      </c>
      <c r="E43" s="12" t="s">
        <v>40</v>
      </c>
    </row>
    <row r="44" spans="1:5" ht="19.350000000000001" hidden="1" customHeight="1" x14ac:dyDescent="0.25">
      <c r="A44" s="9"/>
      <c r="B44" s="31" t="str">
        <f>CONCATENATE("ATBAT Max avec ",INT(D40)," ventilateur (à objectif Q4Pa Surf)")</f>
        <v>ATBAT Max avec 9 ventilateur (à objectif Q4Pa Surf)</v>
      </c>
      <c r="C44" s="31"/>
      <c r="D44" s="16">
        <f>D43/D35</f>
        <v>1.5498267616151789E-2</v>
      </c>
      <c r="E44" s="17" t="s">
        <v>24</v>
      </c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</sheetData>
  <sheetProtection algorithmName="SHA-512" hashValue="3fA6D/Anb5hwR8JeXICmxgTzd2HST1PjbiPFvGvcnidM5EMPPovF0QwKwly7DJNkklkGZiep9st1pc00iUxD6Q==" saltValue="I1NvCRS0805w+WAAPTHYvQ==" spinCount="100000" sheet="1" objects="1" scenarios="1" selectLockedCells="1"/>
  <mergeCells count="15">
    <mergeCell ref="B42:C42"/>
    <mergeCell ref="B43:C43"/>
    <mergeCell ref="B44:C44"/>
    <mergeCell ref="B36:C36"/>
    <mergeCell ref="B37:C37"/>
    <mergeCell ref="B38:C38"/>
    <mergeCell ref="B39:C39"/>
    <mergeCell ref="B40:C40"/>
    <mergeCell ref="B41:C41"/>
    <mergeCell ref="B35:C35"/>
    <mergeCell ref="C1:D1"/>
    <mergeCell ref="B21:C21"/>
    <mergeCell ref="B32:C32"/>
    <mergeCell ref="B33:C33"/>
    <mergeCell ref="B34:C3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Ventillateur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1</xdr:col>
                    <xdr:colOff>2286000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Bâtiment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9</xdr:row>
                    <xdr:rowOff>19050</xdr:rowOff>
                  </from>
                  <to>
                    <xdr:col>2</xdr:col>
                    <xdr:colOff>2286000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bjectif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15</xdr:row>
                    <xdr:rowOff>9525</xdr:rowOff>
                  </from>
                  <to>
                    <xdr:col>1</xdr:col>
                    <xdr:colOff>2286000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cols>
    <col min="1" max="16384" width="10.7109375" style="18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cols>
    <col min="1" max="16384" width="10.7109375" style="18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Vincent</dc:creator>
  <cp:lastModifiedBy>Vincent</cp:lastModifiedBy>
  <dcterms:created xsi:type="dcterms:W3CDTF">2013-07-08T11:39:28Z</dcterms:created>
  <dcterms:modified xsi:type="dcterms:W3CDTF">2014-02-11T09:31:52Z</dcterms:modified>
</cp:coreProperties>
</file>